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rinovaev\Desktop\ПФ чехол для подушки Combo Pro (давальч)\"/>
    </mc:Choice>
  </mc:AlternateContent>
  <bookViews>
    <workbookView xWindow="120" yWindow="75" windowWidth="15195" windowHeight="8130" firstSheet="1" activeTab="1"/>
  </bookViews>
  <sheets>
    <sheet name="Одеяло (3)" sheetId="8" state="hidden" r:id="rId1"/>
    <sheet name="давальч" sheetId="29" r:id="rId2"/>
  </sheets>
  <definedNames>
    <definedName name="_xlnm._FilterDatabase" localSheetId="1" hidden="1">давальч!$A$8:$C$19</definedName>
  </definedNames>
  <calcPr calcId="162913" refMode="R1C1"/>
</workbook>
</file>

<file path=xl/calcChain.xml><?xml version="1.0" encoding="utf-8"?>
<calcChain xmlns="http://schemas.openxmlformats.org/spreadsheetml/2006/main">
  <c r="C12" i="29" l="1"/>
  <c r="C11" i="29" l="1"/>
  <c r="C10" i="29"/>
  <c r="C9" i="29"/>
  <c r="C16" i="29" l="1"/>
  <c r="C18" i="29" l="1"/>
  <c r="C17" i="29"/>
  <c r="E7" i="8" l="1"/>
  <c r="D7" i="8"/>
  <c r="C7" i="8"/>
  <c r="E15" i="8"/>
  <c r="D15" i="8"/>
  <c r="C15" i="8"/>
  <c r="E11" i="8"/>
  <c r="D11" i="8"/>
  <c r="C11" i="8"/>
  <c r="E9" i="8"/>
  <c r="D9" i="8"/>
  <c r="C9" i="8"/>
</calcChain>
</file>

<file path=xl/sharedStrings.xml><?xml version="1.0" encoding="utf-8"?>
<sst xmlns="http://schemas.openxmlformats.org/spreadsheetml/2006/main" count="70" uniqueCount="48">
  <si>
    <t>м</t>
  </si>
  <si>
    <t>шт</t>
  </si>
  <si>
    <t>УТВЕРЖДАЮ:</t>
  </si>
  <si>
    <t>Начальник п/э службы ООО"Аскона-Век"</t>
  </si>
  <si>
    <t>_________________________Ю.Н. Седова</t>
  </si>
  <si>
    <t>Материалы</t>
  </si>
  <si>
    <t>Нитки метраж Штап 50</t>
  </si>
  <si>
    <t>скотч</t>
  </si>
  <si>
    <t xml:space="preserve">   ___________________Лукьянова Е.Л.</t>
  </si>
  <si>
    <t>кг</t>
  </si>
  <si>
    <t>Технолог                       __________________Кривцова Ю.В.</t>
  </si>
  <si>
    <t>Главный технолог         ________________Володина Т. В.</t>
  </si>
  <si>
    <t>Исполнительный директор ООО "Слип Профессор Продакшн"</t>
  </si>
  <si>
    <t>140*205</t>
  </si>
  <si>
    <t>172*205</t>
  </si>
  <si>
    <t>200*220</t>
  </si>
  <si>
    <t>Кант атласный серебристый 2-3мм /10мм/</t>
  </si>
  <si>
    <t>Этикетка шелковая угловая</t>
  </si>
  <si>
    <t>Этикетка состав одеяла</t>
  </si>
  <si>
    <t>гофрокороб 080*058*450 (пятислойный)</t>
  </si>
  <si>
    <t>Коробка для одеяла 057*440*190</t>
  </si>
  <si>
    <t>10% серое перо + 90%серый пух вод. птицы (ЭКСТРА)</t>
  </si>
  <si>
    <t>5см на швы</t>
  </si>
  <si>
    <t>на стежку?</t>
  </si>
  <si>
    <t>Ткань 5474-BLANC-1A-004000014-240  /микрофибра/</t>
  </si>
  <si>
    <t>Спанбонд рулон 80 /040гр/</t>
  </si>
  <si>
    <t>ширина ткани2,4м</t>
  </si>
  <si>
    <t>Нормы расхода                                                      Дата  16.12.2014                  Версия 1.0.0</t>
  </si>
  <si>
    <t>Одеяло 3 /разработки/</t>
  </si>
  <si>
    <t>Заготовка для завязок банта (микрофибра ш2,4м)</t>
  </si>
  <si>
    <t>Нитки метраж Штап 50, б/ц</t>
  </si>
  <si>
    <t>Тк. Тик белый 233 KL-4 (Balance)</t>
  </si>
  <si>
    <t>молния потайная 50-60, б/ц</t>
  </si>
  <si>
    <t>Мешок ПВД в/с (20% вторички), Мешок ПВД recycle (1) 55 мкм 1200х1450 мм</t>
  </si>
  <si>
    <t>Гофрокороб Т-24C 700x500x550</t>
  </si>
  <si>
    <t>Скотч</t>
  </si>
  <si>
    <t xml:space="preserve">Исполнительный директор ООО "Софт Слип"                                                 </t>
  </si>
  <si>
    <t xml:space="preserve">   ___________________Лукьянова Е.Л.                                                  </t>
  </si>
  <si>
    <t>Главный технолог  _____________Володина Т.В.</t>
  </si>
  <si>
    <t>Технолог ___________Меринова Е.В.</t>
  </si>
  <si>
    <t>Этикетка бренд Askona Comfort (сатин)</t>
  </si>
  <si>
    <t>Тк. Sateen beige / Сатин 245 (жемчужный)</t>
  </si>
  <si>
    <t>Кант атласный бежевый beyosa (572) 3мм/15мм</t>
  </si>
  <si>
    <t>Этикетка состав подушки Combo Pro (сатин)</t>
  </si>
  <si>
    <t>Ткань стеганая Тик белый 233 KL-4 (Balance) Синтепон 90 Микрофайбер White (Зигзаг 7,5) для Софт Слип</t>
  </si>
  <si>
    <t>Версия 1.0.0</t>
  </si>
  <si>
    <t>ПФ чехол для подушки Combo Pro (давальч)</t>
  </si>
  <si>
    <t xml:space="preserve">Нормы расхода      Дата 05.12.2024 г.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</si>
</sst>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0"/>
      <name val="Bookman Old Style"/>
      <family val="1"/>
      <charset val="204"/>
    </font>
    <font>
      <b/>
      <i/>
      <sz val="10"/>
      <name val="Arial Narrow"/>
      <family val="2"/>
      <charset val="204"/>
    </font>
    <font>
      <sz val="10"/>
      <color indexed="2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1" fillId="0" borderId="0"/>
    <xf numFmtId="0" fontId="2" fillId="0" borderId="0"/>
  </cellStyleXfs>
  <cellXfs count="79">
    <xf numFmtId="0" fontId="0" fillId="0" borderId="0" xfId="0"/>
    <xf numFmtId="0" fontId="4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Alignme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/>
    <xf numFmtId="0" fontId="4" fillId="0" borderId="0" xfId="1" applyFont="1" applyFill="1" applyBorder="1"/>
    <xf numFmtId="0" fontId="4" fillId="3" borderId="0" xfId="1" applyFont="1" applyFill="1" applyBorder="1"/>
    <xf numFmtId="0" fontId="4" fillId="3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4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0" borderId="3" xfId="1" applyFont="1" applyFill="1" applyBorder="1"/>
    <xf numFmtId="0" fontId="4" fillId="3" borderId="3" xfId="1" applyFont="1" applyFill="1" applyBorder="1"/>
    <xf numFmtId="0" fontId="4" fillId="0" borderId="3" xfId="1" applyFont="1" applyFill="1" applyBorder="1" applyAlignment="1">
      <alignment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164" fontId="4" fillId="0" borderId="7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/>
    </xf>
    <xf numFmtId="0" fontId="9" fillId="0" borderId="0" xfId="0" applyFont="1"/>
    <xf numFmtId="1" fontId="4" fillId="0" borderId="7" xfId="1" applyNumberFormat="1" applyFont="1" applyFill="1" applyBorder="1" applyAlignment="1">
      <alignment horizontal="center"/>
    </xf>
    <xf numFmtId="165" fontId="4" fillId="3" borderId="7" xfId="1" applyNumberFormat="1" applyFont="1" applyFill="1" applyBorder="1" applyAlignment="1">
      <alignment horizontal="center"/>
    </xf>
    <xf numFmtId="0" fontId="4" fillId="3" borderId="0" xfId="1" applyFont="1" applyFill="1" applyBorder="1" applyAlignment="1">
      <alignment horizontal="center"/>
    </xf>
    <xf numFmtId="0" fontId="0" fillId="0" borderId="0" xfId="0" applyBorder="1"/>
    <xf numFmtId="164" fontId="4" fillId="0" borderId="8" xfId="1" applyNumberFormat="1" applyFont="1" applyFill="1" applyBorder="1" applyAlignment="1">
      <alignment horizontal="center"/>
    </xf>
    <xf numFmtId="0" fontId="10" fillId="3" borderId="3" xfId="1" applyFont="1" applyFill="1" applyBorder="1"/>
    <xf numFmtId="1" fontId="4" fillId="3" borderId="7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/>
    </xf>
    <xf numFmtId="165" fontId="4" fillId="3" borderId="3" xfId="1" applyNumberFormat="1" applyFont="1" applyFill="1" applyBorder="1" applyAlignment="1">
      <alignment horizontal="center"/>
    </xf>
    <xf numFmtId="1" fontId="4" fillId="3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" fontId="4" fillId="0" borderId="3" xfId="1" applyNumberFormat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center"/>
    </xf>
    <xf numFmtId="0" fontId="10" fillId="3" borderId="5" xfId="1" applyFont="1" applyFill="1" applyBorder="1"/>
    <xf numFmtId="0" fontId="4" fillId="3" borderId="10" xfId="1" applyFont="1" applyFill="1" applyBorder="1" applyAlignment="1">
      <alignment horizontal="center" vertical="center"/>
    </xf>
    <xf numFmtId="164" fontId="4" fillId="3" borderId="7" xfId="1" applyNumberFormat="1" applyFont="1" applyFill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0" fontId="4" fillId="0" borderId="12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4" fillId="0" borderId="0" xfId="0" applyFont="1"/>
    <xf numFmtId="0" fontId="12" fillId="0" borderId="0" xfId="0" applyFont="1" applyFill="1"/>
    <xf numFmtId="0" fontId="12" fillId="0" borderId="18" xfId="1" applyFont="1" applyFill="1" applyBorder="1" applyAlignment="1">
      <alignment horizontal="left" wrapText="1"/>
    </xf>
    <xf numFmtId="0" fontId="12" fillId="0" borderId="13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left" wrapText="1"/>
    </xf>
    <xf numFmtId="0" fontId="12" fillId="0" borderId="7" xfId="1" applyFont="1" applyFill="1" applyBorder="1" applyAlignment="1">
      <alignment horizontal="center"/>
    </xf>
    <xf numFmtId="0" fontId="12" fillId="0" borderId="13" xfId="1" applyFont="1" applyFill="1" applyBorder="1" applyAlignment="1">
      <alignment horizontal="center"/>
    </xf>
    <xf numFmtId="0" fontId="12" fillId="0" borderId="18" xfId="1" applyFon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/>
    </xf>
    <xf numFmtId="1" fontId="12" fillId="0" borderId="16" xfId="0" applyNumberFormat="1" applyFont="1" applyFill="1" applyBorder="1" applyAlignment="1">
      <alignment horizontal="center"/>
    </xf>
    <xf numFmtId="1" fontId="12" fillId="0" borderId="14" xfId="1" applyNumberFormat="1" applyFont="1" applyFill="1" applyBorder="1" applyAlignment="1">
      <alignment horizontal="center"/>
    </xf>
    <xf numFmtId="0" fontId="15" fillId="4" borderId="1" xfId="1" applyFont="1" applyFill="1" applyBorder="1" applyAlignment="1">
      <alignment horizontal="center" vertical="center" wrapText="1"/>
    </xf>
    <xf numFmtId="2" fontId="15" fillId="4" borderId="1" xfId="1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1" fontId="12" fillId="0" borderId="17" xfId="1" applyNumberFormat="1" applyFont="1" applyFill="1" applyBorder="1" applyAlignment="1">
      <alignment horizontal="center"/>
    </xf>
    <xf numFmtId="0" fontId="12" fillId="0" borderId="13" xfId="1" applyFont="1" applyFill="1" applyBorder="1" applyAlignment="1">
      <alignment horizontal="left" vertical="center" wrapText="1"/>
    </xf>
    <xf numFmtId="0" fontId="12" fillId="0" borderId="18" xfId="1" applyFont="1" applyFill="1" applyBorder="1" applyAlignment="1">
      <alignment horizontal="center" wrapText="1"/>
    </xf>
    <xf numFmtId="0" fontId="15" fillId="4" borderId="1" xfId="1" applyFont="1" applyFill="1" applyBorder="1" applyAlignment="1">
      <alignment horizontal="left" wrapText="1"/>
    </xf>
    <xf numFmtId="2" fontId="12" fillId="0" borderId="17" xfId="0" applyNumberFormat="1" applyFont="1" applyFill="1" applyBorder="1" applyAlignment="1">
      <alignment horizontal="center"/>
    </xf>
    <xf numFmtId="165" fontId="12" fillId="0" borderId="17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3" borderId="18" xfId="1" applyFont="1" applyFill="1" applyBorder="1" applyAlignment="1">
      <alignment horizontal="left" wrapText="1"/>
    </xf>
    <xf numFmtId="0" fontId="17" fillId="0" borderId="0" xfId="0" applyFont="1" applyAlignment="1">
      <alignment horizontal="right"/>
    </xf>
    <xf numFmtId="0" fontId="12" fillId="0" borderId="6" xfId="1" applyFont="1" applyFill="1" applyBorder="1" applyAlignment="1">
      <alignment horizontal="center" wrapText="1"/>
    </xf>
    <xf numFmtId="0" fontId="12" fillId="0" borderId="13" xfId="1" applyFont="1" applyFill="1" applyBorder="1" applyAlignment="1">
      <alignment horizontal="center" wrapText="1"/>
    </xf>
    <xf numFmtId="0" fontId="4" fillId="2" borderId="0" xfId="1" applyFont="1" applyFill="1" applyAlignment="1">
      <alignment horizontal="center"/>
    </xf>
    <xf numFmtId="0" fontId="1" fillId="2" borderId="0" xfId="1" applyFont="1" applyFill="1" applyAlignment="1">
      <alignment horizontal="center"/>
    </xf>
  </cellXfs>
  <cellStyles count="5">
    <cellStyle name="Обычный" xfId="0" builtinId="0"/>
    <cellStyle name="Обычный 2" xfId="2"/>
    <cellStyle name="Обычный 2 2" xfId="4"/>
    <cellStyle name="Обычный 3" xfId="1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selection activeCell="I31" sqref="I31"/>
    </sheetView>
  </sheetViews>
  <sheetFormatPr defaultRowHeight="15" x14ac:dyDescent="0.25"/>
  <cols>
    <col min="1" max="1" width="56.42578125" customWidth="1"/>
    <col min="2" max="2" width="7" customWidth="1"/>
    <col min="3" max="3" width="10.140625" customWidth="1"/>
    <col min="4" max="4" width="9.85546875" customWidth="1"/>
    <col min="5" max="5" width="10" customWidth="1"/>
    <col min="6" max="7" width="0" hidden="1" customWidth="1"/>
    <col min="8" max="8" width="16.42578125" customWidth="1"/>
  </cols>
  <sheetData>
    <row r="1" spans="1:8" x14ac:dyDescent="0.25">
      <c r="A1" s="2" t="s">
        <v>2</v>
      </c>
      <c r="B1" s="2" t="s">
        <v>2</v>
      </c>
      <c r="C1" s="3"/>
      <c r="D1" s="3"/>
      <c r="E1" s="3"/>
      <c r="F1" s="3"/>
    </row>
    <row r="2" spans="1:8" x14ac:dyDescent="0.25">
      <c r="A2" s="4" t="s">
        <v>12</v>
      </c>
      <c r="B2" s="4" t="s">
        <v>3</v>
      </c>
      <c r="C2" s="3"/>
      <c r="D2" s="3"/>
      <c r="E2" s="3"/>
      <c r="F2" s="3"/>
    </row>
    <row r="3" spans="1:8" x14ac:dyDescent="0.25">
      <c r="A3" s="4" t="s">
        <v>8</v>
      </c>
      <c r="B3" s="4" t="s">
        <v>4</v>
      </c>
      <c r="C3" s="3"/>
      <c r="D3" s="3"/>
      <c r="E3" s="3"/>
      <c r="F3" s="3"/>
    </row>
    <row r="4" spans="1:8" x14ac:dyDescent="0.25">
      <c r="A4" s="77" t="s">
        <v>27</v>
      </c>
      <c r="B4" s="78"/>
      <c r="C4" s="78"/>
    </row>
    <row r="5" spans="1:8" ht="15.75" thickBot="1" x14ac:dyDescent="0.3">
      <c r="A5" s="5" t="s">
        <v>28</v>
      </c>
      <c r="B5" s="6"/>
      <c r="C5" s="7"/>
    </row>
    <row r="6" spans="1:8" ht="15.75" thickBot="1" x14ac:dyDescent="0.3">
      <c r="A6" s="1" t="s">
        <v>5</v>
      </c>
      <c r="B6" s="1"/>
      <c r="C6" s="8" t="s">
        <v>13</v>
      </c>
      <c r="D6" s="8" t="s">
        <v>14</v>
      </c>
      <c r="E6" s="8" t="s">
        <v>15</v>
      </c>
    </row>
    <row r="7" spans="1:8" x14ac:dyDescent="0.25">
      <c r="A7" s="14" t="s">
        <v>24</v>
      </c>
      <c r="B7" s="19" t="s">
        <v>0</v>
      </c>
      <c r="C7" s="45">
        <f>((1.45*4)+0.08)/2*1.05</f>
        <v>3.0870000000000002</v>
      </c>
      <c r="D7" s="46">
        <f>((1.77*3)+0.08)/1.5*1.05</f>
        <v>3.7730000000000006</v>
      </c>
      <c r="E7" s="45">
        <f>(2.05*2+0.08)*1.05</f>
        <v>4.3890000000000002</v>
      </c>
      <c r="F7" s="27" t="s">
        <v>22</v>
      </c>
      <c r="H7" t="s">
        <v>26</v>
      </c>
    </row>
    <row r="8" spans="1:8" x14ac:dyDescent="0.25">
      <c r="A8" s="15" t="s">
        <v>21</v>
      </c>
      <c r="B8" s="20" t="s">
        <v>9</v>
      </c>
      <c r="C8" s="26">
        <v>0.33</v>
      </c>
      <c r="D8" s="20">
        <v>0.4</v>
      </c>
      <c r="E8" s="20">
        <v>0.5</v>
      </c>
    </row>
    <row r="9" spans="1:8" x14ac:dyDescent="0.25">
      <c r="A9" s="16" t="s">
        <v>16</v>
      </c>
      <c r="B9" s="21" t="s">
        <v>0</v>
      </c>
      <c r="C9" s="37">
        <f>((1.4+2.05)*2+0.08)*1.03</f>
        <v>7.1894</v>
      </c>
      <c r="D9" s="29">
        <f>((1.72+2.05)*2+0.08)*1.03</f>
        <v>7.8485999999999994</v>
      </c>
      <c r="E9" s="29">
        <f>((2+2.2)*2+0.08)*1.03</f>
        <v>8.7344000000000008</v>
      </c>
    </row>
    <row r="10" spans="1:8" x14ac:dyDescent="0.25">
      <c r="A10" s="16" t="s">
        <v>29</v>
      </c>
      <c r="B10" s="35" t="s">
        <v>0</v>
      </c>
      <c r="C10" s="44">
        <v>6.2E-2</v>
      </c>
      <c r="D10" s="44">
        <v>6.2E-2</v>
      </c>
      <c r="E10" s="44">
        <v>6.2E-2</v>
      </c>
    </row>
    <row r="11" spans="1:8" x14ac:dyDescent="0.25">
      <c r="A11" s="17" t="s">
        <v>6</v>
      </c>
      <c r="B11" s="22" t="s">
        <v>0</v>
      </c>
      <c r="C11" s="38">
        <f>((1.45+2.1)*2*2.62)+((1.45+2.1)*2*14.73)+((1.4+2.05)*65)</f>
        <v>347.43499999999995</v>
      </c>
      <c r="D11" s="34">
        <f>((1.77+2.1)*2*2.62)+((1.77+2.1)*2*14.73)+((1.72+2.05)*65)</f>
        <v>379.339</v>
      </c>
      <c r="E11" s="34">
        <f>((1.45+2.1)*2*2.62)+((1.45+2.1)*2*14.73)+((2+2.2)*65)</f>
        <v>396.185</v>
      </c>
      <c r="F11" s="27" t="s">
        <v>23</v>
      </c>
    </row>
    <row r="12" spans="1:8" x14ac:dyDescent="0.25">
      <c r="A12" s="17" t="s">
        <v>17</v>
      </c>
      <c r="B12" s="21" t="s">
        <v>1</v>
      </c>
      <c r="C12" s="36">
        <v>1</v>
      </c>
      <c r="D12" s="22">
        <v>1</v>
      </c>
      <c r="E12" s="22">
        <v>1</v>
      </c>
      <c r="G12" s="13"/>
    </row>
    <row r="13" spans="1:8" x14ac:dyDescent="0.25">
      <c r="A13" s="17" t="s">
        <v>18</v>
      </c>
      <c r="B13" s="21" t="s">
        <v>1</v>
      </c>
      <c r="C13" s="36">
        <v>1</v>
      </c>
      <c r="D13" s="22">
        <v>1</v>
      </c>
      <c r="E13" s="22">
        <v>1</v>
      </c>
      <c r="G13" s="13"/>
    </row>
    <row r="14" spans="1:8" x14ac:dyDescent="0.25">
      <c r="A14" s="17" t="s">
        <v>25</v>
      </c>
      <c r="B14" s="35" t="s">
        <v>0</v>
      </c>
      <c r="C14" s="21">
        <v>1.5</v>
      </c>
      <c r="D14" s="43">
        <v>1.5</v>
      </c>
      <c r="E14" s="21">
        <v>1.5</v>
      </c>
      <c r="G14" s="13"/>
    </row>
    <row r="15" spans="1:8" x14ac:dyDescent="0.25">
      <c r="A15" s="18" t="s">
        <v>7</v>
      </c>
      <c r="B15" s="23" t="s">
        <v>1</v>
      </c>
      <c r="C15" s="39">
        <f>C17/10/2</f>
        <v>0.02</v>
      </c>
      <c r="D15" s="25">
        <f t="shared" ref="D15:E15" si="0">D17/10/2</f>
        <v>0.02</v>
      </c>
      <c r="E15" s="25">
        <f t="shared" si="0"/>
        <v>0.02</v>
      </c>
      <c r="G15" s="13"/>
    </row>
    <row r="16" spans="1:8" x14ac:dyDescent="0.25">
      <c r="A16" s="33" t="s">
        <v>20</v>
      </c>
      <c r="B16" s="23" t="s">
        <v>1</v>
      </c>
      <c r="C16" s="40">
        <v>1</v>
      </c>
      <c r="D16" s="28">
        <v>1</v>
      </c>
      <c r="E16" s="28">
        <v>1</v>
      </c>
      <c r="G16" s="13"/>
    </row>
    <row r="17" spans="1:7" ht="15.75" thickBot="1" x14ac:dyDescent="0.3">
      <c r="A17" s="42" t="s">
        <v>19</v>
      </c>
      <c r="B17" s="24" t="s">
        <v>1</v>
      </c>
      <c r="C17" s="41">
        <v>0.4</v>
      </c>
      <c r="D17" s="32">
        <v>0.4</v>
      </c>
      <c r="E17" s="32">
        <v>0.4</v>
      </c>
      <c r="G17" s="13"/>
    </row>
    <row r="18" spans="1:7" ht="21" customHeight="1" x14ac:dyDescent="0.25">
      <c r="A18" s="11" t="s">
        <v>11</v>
      </c>
      <c r="B18" s="12"/>
      <c r="C18" s="30"/>
      <c r="D18" s="30"/>
      <c r="E18" s="30"/>
      <c r="F18" s="31"/>
    </row>
    <row r="19" spans="1:7" ht="14.25" customHeight="1" x14ac:dyDescent="0.25">
      <c r="A19" s="9" t="s">
        <v>10</v>
      </c>
      <c r="B19" s="10"/>
      <c r="C19" s="10"/>
    </row>
  </sheetData>
  <mergeCells count="1">
    <mergeCell ref="A4:C4"/>
  </mergeCells>
  <pageMargins left="0.70866141732283472" right="0.70866141732283472" top="0.78740157480314965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E19"/>
  <sheetViews>
    <sheetView tabSelected="1" workbookViewId="0">
      <selection activeCell="A28" sqref="A28"/>
    </sheetView>
  </sheetViews>
  <sheetFormatPr defaultRowHeight="15" x14ac:dyDescent="0.25"/>
  <cols>
    <col min="1" max="1" width="85.5703125" style="49" customWidth="1"/>
    <col min="2" max="2" width="13.85546875" style="49" customWidth="1"/>
    <col min="3" max="3" width="11" style="49" customWidth="1"/>
    <col min="4" max="4" width="13" style="49" customWidth="1"/>
    <col min="5" max="5" width="10.140625" style="49" customWidth="1"/>
  </cols>
  <sheetData>
    <row r="1" spans="1:4" ht="15.75" x14ac:dyDescent="0.25">
      <c r="A1" s="64" t="s">
        <v>2</v>
      </c>
      <c r="B1" s="64"/>
    </row>
    <row r="2" spans="1:4" ht="15.75" x14ac:dyDescent="0.25">
      <c r="A2" s="64" t="s">
        <v>36</v>
      </c>
      <c r="B2" s="64"/>
    </row>
    <row r="3" spans="1:4" ht="15.75" x14ac:dyDescent="0.25">
      <c r="A3" s="64" t="s">
        <v>37</v>
      </c>
      <c r="B3" s="64"/>
    </row>
    <row r="4" spans="1:4" ht="15.75" x14ac:dyDescent="0.25">
      <c r="A4" s="64" t="s">
        <v>38</v>
      </c>
      <c r="B4" s="64"/>
    </row>
    <row r="5" spans="1:4" ht="15.75" x14ac:dyDescent="0.25">
      <c r="A5" s="64" t="s">
        <v>39</v>
      </c>
      <c r="B5" s="64"/>
    </row>
    <row r="6" spans="1:4" ht="15.75" x14ac:dyDescent="0.25">
      <c r="A6" s="65" t="s">
        <v>47</v>
      </c>
      <c r="B6" s="74" t="s">
        <v>45</v>
      </c>
    </row>
    <row r="7" spans="1:4" ht="21" thickBot="1" x14ac:dyDescent="0.35">
      <c r="A7" s="72" t="s">
        <v>46</v>
      </c>
      <c r="B7" s="64"/>
    </row>
    <row r="8" spans="1:4" ht="15.75" thickBot="1" x14ac:dyDescent="0.3">
      <c r="A8" s="47" t="s">
        <v>5</v>
      </c>
      <c r="B8" s="47"/>
      <c r="C8" s="48"/>
    </row>
    <row r="9" spans="1:4" ht="30" thickBot="1" x14ac:dyDescent="0.3">
      <c r="A9" s="69" t="s">
        <v>44</v>
      </c>
      <c r="B9" s="62" t="s">
        <v>0</v>
      </c>
      <c r="C9" s="63">
        <f>(0.715*3+0.04)/12*1.03</f>
        <v>0.18754583333333336</v>
      </c>
    </row>
    <row r="10" spans="1:4" x14ac:dyDescent="0.25">
      <c r="A10" s="51" t="s">
        <v>41</v>
      </c>
      <c r="B10" s="56" t="s">
        <v>0</v>
      </c>
      <c r="C10" s="70">
        <f>((0.715*3+0.04)/12+(0.745+0.08*6+0.01*6+0.04)/14)*1.03</f>
        <v>0.28502797619047626</v>
      </c>
    </row>
    <row r="11" spans="1:4" x14ac:dyDescent="0.25">
      <c r="A11" s="51" t="s">
        <v>31</v>
      </c>
      <c r="B11" s="56" t="s">
        <v>0</v>
      </c>
      <c r="C11" s="70">
        <f>(0.715*3+0.04)/12*1.03</f>
        <v>0.18754583333333336</v>
      </c>
    </row>
    <row r="12" spans="1:4" x14ac:dyDescent="0.25">
      <c r="A12" s="51" t="s">
        <v>42</v>
      </c>
      <c r="B12" s="58" t="s">
        <v>0</v>
      </c>
      <c r="C12" s="71">
        <f>((0.5+0.72)*2+0.09)*2*1.01</f>
        <v>5.1105999999999998</v>
      </c>
    </row>
    <row r="13" spans="1:4" x14ac:dyDescent="0.25">
      <c r="A13" s="51" t="s">
        <v>40</v>
      </c>
      <c r="B13" s="57" t="s">
        <v>1</v>
      </c>
      <c r="C13" s="59">
        <v>1</v>
      </c>
    </row>
    <row r="14" spans="1:4" x14ac:dyDescent="0.25">
      <c r="A14" s="73" t="s">
        <v>43</v>
      </c>
      <c r="B14" s="58" t="s">
        <v>1</v>
      </c>
      <c r="C14" s="60">
        <v>1</v>
      </c>
    </row>
    <row r="15" spans="1:4" x14ac:dyDescent="0.25">
      <c r="A15" s="51" t="s">
        <v>32</v>
      </c>
      <c r="B15" s="54" t="s">
        <v>1</v>
      </c>
      <c r="C15" s="66">
        <v>1</v>
      </c>
    </row>
    <row r="16" spans="1:4" ht="15" customHeight="1" thickBot="1" x14ac:dyDescent="0.3">
      <c r="A16" s="67" t="s">
        <v>30</v>
      </c>
      <c r="B16" s="55" t="s">
        <v>0</v>
      </c>
      <c r="C16" s="61">
        <f>(0.115*4+(0.5+0.715)*2*2+(0.6+0.38)*2+0.6)*2.3*1.1+(0.5+0.715)*2*2*12+1.1*2</f>
        <v>80.456399999999988</v>
      </c>
      <c r="D16" s="50"/>
    </row>
    <row r="17" spans="1:4" ht="15" customHeight="1" x14ac:dyDescent="0.25">
      <c r="A17" s="53" t="s">
        <v>33</v>
      </c>
      <c r="B17" s="75" t="s">
        <v>1</v>
      </c>
      <c r="C17" s="75">
        <f>1/40</f>
        <v>2.5000000000000001E-2</v>
      </c>
      <c r="D17" s="50"/>
    </row>
    <row r="18" spans="1:4" ht="15" customHeight="1" x14ac:dyDescent="0.25">
      <c r="A18" s="51" t="s">
        <v>34</v>
      </c>
      <c r="B18" s="68" t="s">
        <v>1</v>
      </c>
      <c r="C18" s="68">
        <f>1/40</f>
        <v>2.5000000000000001E-2</v>
      </c>
      <c r="D18" s="50"/>
    </row>
    <row r="19" spans="1:4" ht="15" customHeight="1" thickBot="1" x14ac:dyDescent="0.3">
      <c r="A19" s="52" t="s">
        <v>35</v>
      </c>
      <c r="B19" s="76" t="s">
        <v>1</v>
      </c>
      <c r="C19" s="76">
        <v>1E-3</v>
      </c>
      <c r="D19" s="50"/>
    </row>
  </sheetData>
  <autoFilter ref="A8:C19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dlc_DocId xmlns="8bb1aeba-b241-4828-89ef-5f4c65a787db">C5S2TKSVX63Y-1351811450-194240</_dlc_DocId>
    <_dlc_DocIdUrl xmlns="8bb1aeba-b241-4828-89ef-5f4c65a787db">
      <Url>http://pmt.gw-ad.local/_layouts/15/DocIdRedir.aspx?ID=C5S2TKSVX63Y-1351811450-194240</Url>
      <Description>C5S2TKSVX63Y-1351811450-194240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0D120DD207AA94AB7638C1245B0C8FF" ma:contentTypeVersion="1" ma:contentTypeDescription="Создание документа." ma:contentTypeScope="" ma:versionID="26116fe17cb5491abec4c3fc9e4f74c2">
  <xsd:schema xmlns:xsd="http://www.w3.org/2001/XMLSchema" xmlns:xs="http://www.w3.org/2001/XMLSchema" xmlns:p="http://schemas.microsoft.com/office/2006/metadata/properties" xmlns:ns2="8bb1aeba-b241-4828-89ef-5f4c65a787db" targetNamespace="http://schemas.microsoft.com/office/2006/metadata/properties" ma:root="true" ma:fieldsID="c8e6867ac79e4c775bea781c818f5fab" ns2:_="">
    <xsd:import namespace="8bb1aeba-b241-4828-89ef-5f4c65a787d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1aeba-b241-4828-89ef-5f4c65a787d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8936CADB-4836-4E83-B895-844097A0E8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F9C8A2-B98D-4558-A6F6-A458CF929B5B}">
  <ds:schemaRefs>
    <ds:schemaRef ds:uri="8bb1aeba-b241-4828-89ef-5f4c65a787db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D4DB0D-B50B-4BAD-BE55-E2F4D79AD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b1aeba-b241-4828-89ef-5f4c65a78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217056D-5DA3-4F6C-BBFC-EA2EBEC7D58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Одеяло (3)</vt:lpstr>
      <vt:lpstr>давальч</vt:lpstr>
    </vt:vector>
  </TitlesOfParts>
  <Company>askona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LukyanovaEL</dc:creator>
  <cp:lastModifiedBy>Меринова Елена Владимировна</cp:lastModifiedBy>
  <cp:lastPrinted>2023-07-05T07:59:45Z</cp:lastPrinted>
  <dcterms:created xsi:type="dcterms:W3CDTF">2013-06-28T06:52:31Z</dcterms:created>
  <dcterms:modified xsi:type="dcterms:W3CDTF">2024-12-05T13:39:53Z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0x01010070D120DD207AA94AB7638C1245B0C8FF</vt:lpwstr>
  </property>
  <property fmtid="{D5CDD505-2E9C-101B-9397-08002B2CF9AE}" pid="3" name="_dlc_DocIdItemGuid">
    <vt:lpwstr>17a62a07-fc48-4790-8c9c-4dad65e5fad1</vt:lpwstr>
  </property>
</Properties>
</file>